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ano\Desktop\"/>
    </mc:Choice>
  </mc:AlternateContent>
  <bookViews>
    <workbookView xWindow="0" yWindow="0" windowWidth="28800" windowHeight="12585"/>
  </bookViews>
  <sheets>
    <sheet name="VMD" sheetId="2" r:id="rId1"/>
  </sheets>
  <calcPr calcId="152511"/>
</workbook>
</file>

<file path=xl/calcChain.xml><?xml version="1.0" encoding="utf-8"?>
<calcChain xmlns="http://schemas.openxmlformats.org/spreadsheetml/2006/main">
  <c r="L9" i="2" l="1"/>
  <c r="K16" i="2" s="1"/>
  <c r="L5" i="2"/>
  <c r="K15" i="2" s="1"/>
  <c r="B11" i="2"/>
  <c r="B32" i="2" s="1"/>
  <c r="K11" i="2" s="1"/>
  <c r="K7" i="2"/>
  <c r="K27" i="2"/>
  <c r="K30" i="2"/>
  <c r="K29" i="2"/>
  <c r="K28" i="2"/>
  <c r="K26" i="2"/>
  <c r="K19" i="2"/>
  <c r="K20" i="2"/>
  <c r="K21" i="2"/>
  <c r="K22" i="2"/>
  <c r="K23" i="2"/>
  <c r="B33" i="2" l="1"/>
  <c r="K12" i="2" s="1"/>
  <c r="B40" i="2"/>
  <c r="K40" i="2" s="1"/>
  <c r="K18" i="2"/>
  <c r="B38" i="2" s="1"/>
  <c r="K38" i="2" s="1"/>
  <c r="K13" i="2"/>
  <c r="K25" i="2"/>
  <c r="B39" i="2" s="1"/>
  <c r="K39" i="2" s="1"/>
  <c r="B36" i="2" l="1"/>
  <c r="K36" i="2" s="1"/>
  <c r="B37" i="2" s="1"/>
</calcChain>
</file>

<file path=xl/sharedStrings.xml><?xml version="1.0" encoding="utf-8"?>
<sst xmlns="http://schemas.openxmlformats.org/spreadsheetml/2006/main" count="72" uniqueCount="72">
  <si>
    <t>0 Vive con persone addestrate; 1 Istituzionalizzato; 4 Vive coniuge autonomo; 6 persone per alcune ore durante il giorno; 8 Vive con persone non addestrate; 10 Vive coniuge non autonomo; 12 Vive solo/a</t>
  </si>
  <si>
    <t>VALUTAZIONE DISABILITA’ E SETTING ASSISTENZIALE-RIABILITATIVO</t>
  </si>
  <si>
    <t>Struttura inviante</t>
  </si>
  <si>
    <t>Telefoni struttura</t>
  </si>
  <si>
    <t>Data compilazione</t>
  </si>
  <si>
    <t>Nome operatore</t>
  </si>
  <si>
    <t>Mercante</t>
  </si>
  <si>
    <t>Qualifica</t>
  </si>
  <si>
    <t>Medico</t>
  </si>
  <si>
    <t>INRCA</t>
  </si>
  <si>
    <t>Cognome</t>
  </si>
  <si>
    <t>Nome</t>
  </si>
  <si>
    <t>Sesso</t>
  </si>
  <si>
    <t>Data Nascita</t>
  </si>
  <si>
    <t>CF</t>
  </si>
  <si>
    <t>Telefoni</t>
  </si>
  <si>
    <t>Altezza (cm)</t>
  </si>
  <si>
    <t>Peso (kg)</t>
  </si>
  <si>
    <t>Diagnosi principale</t>
  </si>
  <si>
    <t>Data evento indice</t>
  </si>
  <si>
    <t>Diagnosi 2</t>
  </si>
  <si>
    <t>Diagnosi 3</t>
  </si>
  <si>
    <t>Data 2</t>
  </si>
  <si>
    <t>Data 3</t>
  </si>
  <si>
    <t>ictus cerebri</t>
  </si>
  <si>
    <t>Punteggio necessità assistenza</t>
  </si>
  <si>
    <t>Punteggio prognosi riabilitativa</t>
  </si>
  <si>
    <t>Note</t>
  </si>
  <si>
    <t>0718003276</t>
  </si>
  <si>
    <t>071888888-3450000000</t>
  </si>
  <si>
    <t>Verdini</t>
  </si>
  <si>
    <t>Giorgio</t>
  </si>
  <si>
    <t>m</t>
  </si>
  <si>
    <t>Distanza evento indice</t>
  </si>
  <si>
    <t>questo è un esempio di calcolo</t>
  </si>
  <si>
    <r>
      <t xml:space="preserve">0: nessun </t>
    </r>
    <r>
      <rPr>
        <b/>
        <sz val="12"/>
        <color indexed="8"/>
        <rFont val="Times New Roman"/>
        <family val="1"/>
      </rPr>
      <t>farmaco;</t>
    </r>
    <r>
      <rPr>
        <sz val="12"/>
        <color indexed="8"/>
        <rFont val="Times New Roman"/>
        <family val="1"/>
      </rPr>
      <t xml:space="preserve"> 2: 1-3 farmaci; 4: 4-5 farmaci; 8: più di 5 farmaci;</t>
    </r>
  </si>
  <si>
    <r>
      <t xml:space="preserve">0: </t>
    </r>
    <r>
      <rPr>
        <b/>
        <sz val="12"/>
        <color indexed="8"/>
        <rFont val="Times New Roman"/>
        <family val="1"/>
      </rPr>
      <t>vigile;</t>
    </r>
    <r>
      <rPr>
        <sz val="12"/>
        <color indexed="8"/>
        <rFont val="Times New Roman"/>
        <family val="1"/>
      </rPr>
      <t xml:space="preserve"> 35: agitazione psicomotoria; 80: soporoso/stuporoso; 100: comatoso;</t>
    </r>
  </si>
  <si>
    <r>
      <t xml:space="preserve">0: </t>
    </r>
    <r>
      <rPr>
        <b/>
        <sz val="12"/>
        <color indexed="8"/>
        <rFont val="Times New Roman"/>
        <family val="1"/>
      </rPr>
      <t>orientato;</t>
    </r>
    <r>
      <rPr>
        <sz val="12"/>
        <color indexed="8"/>
        <rFont val="Times New Roman"/>
        <family val="1"/>
      </rPr>
      <t xml:space="preserve"> 5: disorientamento lieve; 50: medio; 80: grave;</t>
    </r>
  </si>
  <si>
    <r>
      <t xml:space="preserve">0: </t>
    </r>
    <r>
      <rPr>
        <b/>
        <sz val="12"/>
        <color indexed="8"/>
        <rFont val="Times New Roman"/>
        <family val="1"/>
      </rPr>
      <t>collaborazione</t>
    </r>
    <r>
      <rPr>
        <sz val="12"/>
        <color indexed="8"/>
        <rFont val="Times New Roman"/>
        <family val="1"/>
      </rPr>
      <t xml:space="preserve"> completa; 15: parziale; 39: nessuna;</t>
    </r>
  </si>
  <si>
    <r>
      <t xml:space="preserve">0: </t>
    </r>
    <r>
      <rPr>
        <b/>
        <sz val="12"/>
        <color indexed="8"/>
        <rFont val="Times New Roman"/>
        <family val="1"/>
      </rPr>
      <t>respiro</t>
    </r>
    <r>
      <rPr>
        <sz val="12"/>
        <color indexed="8"/>
        <rFont val="Times New Roman"/>
        <family val="1"/>
      </rPr>
      <t xml:space="preserve"> normale; 1: O2 terapia; 60: respiro assistito, con qualsiasi dispositivo; 90: presenza di cannula tracheostomica</t>
    </r>
  </si>
  <si>
    <r>
      <t xml:space="preserve">0: </t>
    </r>
    <r>
      <rPr>
        <b/>
        <sz val="12"/>
        <color indexed="8"/>
        <rFont val="Times New Roman"/>
        <family val="1"/>
      </rPr>
      <t>alimentazione</t>
    </r>
    <r>
      <rPr>
        <sz val="12"/>
        <color indexed="8"/>
        <rFont val="Times New Roman"/>
        <family val="1"/>
      </rPr>
      <t xml:space="preserve"> normale; 30: alimentazione tramite SNG; 40: alimentazione tramite PEG; 20: disfagia senza SNG o PEG; 70: alimentazione parenterale;</t>
    </r>
  </si>
  <si>
    <r>
      <t xml:space="preserve">0: </t>
    </r>
    <r>
      <rPr>
        <b/>
        <sz val="12"/>
        <color indexed="8"/>
        <rFont val="Times New Roman"/>
        <family val="1"/>
      </rPr>
      <t>continenza urinaria</t>
    </r>
    <r>
      <rPr>
        <sz val="12"/>
        <color indexed="8"/>
        <rFont val="Times New Roman"/>
        <family val="1"/>
      </rPr>
      <t>; 5: incontinenza con pannolone; 30: CV;</t>
    </r>
  </si>
  <si>
    <r>
      <t xml:space="preserve">0: </t>
    </r>
    <r>
      <rPr>
        <b/>
        <sz val="12"/>
        <color indexed="8"/>
        <rFont val="Times New Roman"/>
        <family val="1"/>
      </rPr>
      <t>continenza fecale</t>
    </r>
    <r>
      <rPr>
        <sz val="12"/>
        <color indexed="8"/>
        <rFont val="Times New Roman"/>
        <family val="1"/>
      </rPr>
      <t>; 20: incontinenza con pannolone;</t>
    </r>
  </si>
  <si>
    <r>
      <t xml:space="preserve">0: </t>
    </r>
    <r>
      <rPr>
        <b/>
        <sz val="12"/>
        <color indexed="8"/>
        <rFont val="Times New Roman"/>
        <family val="1"/>
      </rPr>
      <t>cute</t>
    </r>
    <r>
      <rPr>
        <sz val="12"/>
        <color indexed="8"/>
        <rFont val="Times New Roman"/>
        <family val="1"/>
      </rPr>
      <t xml:space="preserve"> integra; 10: decubito in una sola sede; 40: in più di una sede;</t>
    </r>
  </si>
  <si>
    <r>
      <t xml:space="preserve">0: non </t>
    </r>
    <r>
      <rPr>
        <b/>
        <sz val="12"/>
        <color indexed="8"/>
        <rFont val="Times New Roman"/>
        <family val="1"/>
      </rPr>
      <t>epilessia;</t>
    </r>
    <r>
      <rPr>
        <sz val="12"/>
        <color indexed="8"/>
        <rFont val="Times New Roman"/>
        <family val="1"/>
      </rPr>
      <t xml:space="preserve"> 1: epilessia in buon controllo farmacologico; 15: epilessia con difficile controllo farmacologico;</t>
    </r>
  </si>
  <si>
    <r>
      <t>DOLORE</t>
    </r>
    <r>
      <rPr>
        <sz val="12"/>
        <color indexed="8"/>
        <rFont val="Times New Roman"/>
        <family val="1"/>
      </rPr>
      <t xml:space="preserve"> 0-10</t>
    </r>
  </si>
  <si>
    <r>
      <t>RANKIN anamnestica</t>
    </r>
    <r>
      <rPr>
        <sz val="12"/>
        <color indexed="8"/>
        <rFont val="Times New Roman"/>
        <family val="1"/>
      </rPr>
      <t xml:space="preserve"> 0-5</t>
    </r>
  </si>
  <si>
    <r>
      <t>RANKIN attuale</t>
    </r>
    <r>
      <rPr>
        <sz val="12"/>
        <color indexed="8"/>
        <rFont val="Times New Roman"/>
        <family val="1"/>
      </rPr>
      <t xml:space="preserve"> 0-5</t>
    </r>
  </si>
  <si>
    <r>
      <t>CIRS totale</t>
    </r>
    <r>
      <rPr>
        <sz val="12"/>
        <color indexed="8"/>
        <rFont val="Times New Roman"/>
        <family val="1"/>
      </rPr>
      <t xml:space="preserve"> 0-56</t>
    </r>
    <r>
      <rPr>
        <b/>
        <sz val="12"/>
        <color indexed="10"/>
        <rFont val="Times New Roman"/>
        <family val="1"/>
      </rPr>
      <t xml:space="preserve"> (se &gt;20 moltiplicare x 2)</t>
    </r>
  </si>
  <si>
    <r>
      <t>CIRS 1 -patologie cardiche</t>
    </r>
    <r>
      <rPr>
        <sz val="12"/>
        <color indexed="8"/>
        <rFont val="Times New Roman"/>
        <family val="1"/>
      </rPr>
      <t xml:space="preserve"> -</t>
    </r>
    <r>
      <rPr>
        <b/>
        <sz val="12"/>
        <color indexed="10"/>
        <rFont val="Times New Roman"/>
        <family val="1"/>
      </rPr>
      <t xml:space="preserve"> (se 3 o 4 moltiplicare x 20)</t>
    </r>
  </si>
  <si>
    <r>
      <t>RITARDO MENTALE</t>
    </r>
    <r>
      <rPr>
        <sz val="12"/>
        <color indexed="8"/>
        <rFont val="Times New Roman"/>
        <family val="1"/>
      </rPr>
      <t xml:space="preserve"> 0: nessun problema; 1: ritardo mentale lieve; 5 medio; 20 grave; 30 completo;</t>
    </r>
  </si>
  <si>
    <r>
      <t>SF12</t>
    </r>
    <r>
      <rPr>
        <sz val="12"/>
        <color indexed="8"/>
        <rFont val="Times New Roman"/>
        <family val="1"/>
      </rPr>
      <t>-0: Eccellente; 1: Molto buona; 2 Buona; 3 Passabile; 10 Scadente/NA;</t>
    </r>
  </si>
  <si>
    <r>
      <t>ICF MGS</t>
    </r>
    <r>
      <rPr>
        <sz val="12"/>
        <color indexed="8"/>
        <rFont val="Times New Roman"/>
        <family val="1"/>
      </rPr>
      <t xml:space="preserve"> totale</t>
    </r>
  </si>
  <si>
    <r>
      <t>MMSE</t>
    </r>
    <r>
      <rPr>
        <sz val="12"/>
        <color indexed="8"/>
        <rFont val="Times New Roman"/>
        <family val="1"/>
      </rPr>
      <t xml:space="preserve"> 0-10</t>
    </r>
  </si>
  <si>
    <t>Età</t>
  </si>
  <si>
    <t>Setting consigliato:</t>
  </si>
  <si>
    <t>intensivo</t>
  </si>
  <si>
    <t>estensivo</t>
  </si>
  <si>
    <t>USDGEE</t>
  </si>
  <si>
    <t>int</t>
  </si>
  <si>
    <t>US</t>
  </si>
  <si>
    <t>RD3</t>
  </si>
  <si>
    <t>BMI</t>
  </si>
  <si>
    <t>RD4</t>
  </si>
  <si>
    <t>est</t>
  </si>
  <si>
    <t>Allegato (no, A, B):</t>
  </si>
  <si>
    <t>b</t>
  </si>
  <si>
    <t>diabete</t>
  </si>
  <si>
    <t>ipertensione</t>
  </si>
  <si>
    <t>estensivo RD3/SRD 1.1</t>
  </si>
  <si>
    <t>estensivo RD4/SRD 1.2</t>
  </si>
  <si>
    <t>Scheda calcolo setting assistenzale (ver. 1.6)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</si>
</sst>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#####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24"/>
      <color indexed="8"/>
      <name val="Calibri"/>
      <family val="2"/>
    </font>
    <font>
      <b/>
      <sz val="12"/>
      <color indexed="8"/>
      <name val="Times New Roman"/>
      <family val="1"/>
    </font>
    <font>
      <sz val="8"/>
      <name val="Calibri"/>
      <family val="2"/>
    </font>
    <font>
      <b/>
      <sz val="18"/>
      <color indexed="12"/>
      <name val="Calibri"/>
      <family val="2"/>
    </font>
    <font>
      <sz val="11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0" fontId="2" fillId="0" borderId="1" xfId="0" applyFont="1" applyFill="1" applyBorder="1" applyAlignment="1">
      <alignment vertical="center" wrapText="1"/>
    </xf>
    <xf numFmtId="1" fontId="0" fillId="0" borderId="1" xfId="0" applyNumberFormat="1" applyFill="1" applyBorder="1"/>
    <xf numFmtId="0" fontId="0" fillId="0" borderId="0" xfId="0" applyFill="1"/>
    <xf numFmtId="14" fontId="0" fillId="0" borderId="1" xfId="0" applyNumberFormat="1" applyBorder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Fill="1" applyBorder="1" applyAlignment="1">
      <alignment horizontal="right" wrapText="1"/>
    </xf>
    <xf numFmtId="1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14" fontId="1" fillId="0" borderId="1" xfId="0" applyNumberFormat="1" applyFont="1" applyBorder="1"/>
    <xf numFmtId="14" fontId="0" fillId="2" borderId="1" xfId="0" applyNumberFormat="1" applyFill="1" applyBorder="1"/>
    <xf numFmtId="0" fontId="0" fillId="2" borderId="1" xfId="0" applyFont="1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1" fontId="0" fillId="3" borderId="1" xfId="0" applyNumberFormat="1" applyFill="1" applyBorder="1"/>
    <xf numFmtId="1" fontId="0" fillId="3" borderId="1" xfId="0" applyNumberFormat="1" applyFill="1" applyBorder="1" applyProtection="1">
      <protection hidden="1"/>
    </xf>
    <xf numFmtId="14" fontId="0" fillId="4" borderId="1" xfId="0" applyNumberForma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right" wrapText="1"/>
    </xf>
    <xf numFmtId="1" fontId="7" fillId="0" borderId="2" xfId="0" applyNumberFormat="1" applyFont="1" applyBorder="1" applyAlignment="1"/>
    <xf numFmtId="1" fontId="7" fillId="0" borderId="3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7" fillId="6" borderId="1" xfId="0" applyFont="1" applyFill="1" applyBorder="1" applyAlignment="1">
      <alignment horizontal="right" wrapText="1"/>
    </xf>
    <xf numFmtId="1" fontId="8" fillId="0" borderId="1" xfId="0" applyNumberFormat="1" applyFont="1" applyFill="1" applyBorder="1"/>
    <xf numFmtId="0" fontId="8" fillId="0" borderId="1" xfId="0" applyFont="1" applyFill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" fontId="0" fillId="4" borderId="3" xfId="0" applyNumberFormat="1" applyFill="1" applyBorder="1" applyAlignment="1">
      <alignment horizontal="left"/>
    </xf>
    <xf numFmtId="1" fontId="0" fillId="4" borderId="4" xfId="0" applyNumberFormat="1" applyFill="1" applyBorder="1" applyAlignment="1">
      <alignment horizontal="left"/>
    </xf>
    <xf numFmtId="1" fontId="0" fillId="4" borderId="2" xfId="0" applyNumberFormat="1" applyFill="1" applyBorder="1" applyAlignment="1">
      <alignment horizontal="left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wrapText="1"/>
    </xf>
    <xf numFmtId="1" fontId="0" fillId="2" borderId="3" xfId="0" applyNumberFormat="1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2" borderId="3" xfId="0" applyNumberFormat="1" applyFill="1" applyBorder="1" applyAlignment="1">
      <alignment horizontal="left"/>
    </xf>
    <xf numFmtId="1" fontId="0" fillId="2" borderId="4" xfId="0" applyNumberFormat="1" applyFill="1" applyBorder="1" applyAlignment="1">
      <alignment horizontal="left"/>
    </xf>
    <xf numFmtId="1" fontId="0" fillId="2" borderId="2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49" fontId="0" fillId="2" borderId="3" xfId="0" applyNumberFormat="1" applyFill="1" applyBorder="1" applyAlignment="1">
      <alignment horizontal="left"/>
    </xf>
    <xf numFmtId="49" fontId="0" fillId="2" borderId="4" xfId="0" applyNumberFormat="1" applyFill="1" applyBorder="1" applyAlignment="1">
      <alignment horizontal="left"/>
    </xf>
    <xf numFmtId="49" fontId="0" fillId="2" borderId="2" xfId="0" applyNumberFormat="1" applyFill="1" applyBorder="1" applyAlignment="1">
      <alignment horizontal="left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2000250</xdr:colOff>
      <xdr:row>1</xdr:row>
      <xdr:rowOff>381000</xdr:rowOff>
    </xdr:to>
    <xdr:pic>
      <xdr:nvPicPr>
        <xdr:cNvPr id="1037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7625"/>
          <a:ext cx="1962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333375</xdr:colOff>
      <xdr:row>0</xdr:row>
      <xdr:rowOff>200025</xdr:rowOff>
    </xdr:from>
    <xdr:to>
      <xdr:col>11</xdr:col>
      <xdr:colOff>390525</xdr:colOff>
      <xdr:row>1</xdr:row>
      <xdr:rowOff>257175</xdr:rowOff>
    </xdr:to>
    <xdr:pic>
      <xdr:nvPicPr>
        <xdr:cNvPr id="1038" name="Immagin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925300" y="200025"/>
          <a:ext cx="26384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2</xdr:row>
      <xdr:rowOff>123825</xdr:rowOff>
    </xdr:from>
    <xdr:to>
      <xdr:col>0</xdr:col>
      <xdr:colOff>2790825</xdr:colOff>
      <xdr:row>3</xdr:row>
      <xdr:rowOff>152400</xdr:rowOff>
    </xdr:to>
    <xdr:sp macro="" textlink="">
      <xdr:nvSpPr>
        <xdr:cNvPr id="1039" name="CasellaDiTesto 3"/>
        <xdr:cNvSpPr txBox="1">
          <a:spLocks noChangeArrowheads="1"/>
        </xdr:cNvSpPr>
      </xdr:nvSpPr>
      <xdr:spPr bwMode="auto">
        <a:xfrm>
          <a:off x="38100" y="923925"/>
          <a:ext cx="2752725" cy="219075"/>
        </a:xfrm>
        <a:prstGeom prst="rect">
          <a:avLst/>
        </a:prstGeom>
        <a:solidFill>
          <a:srgbClr val="FFFF00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Calibri"/>
            </a:rPr>
            <a:t>In giallo i campi da compilare obbligatoriamente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38100</xdr:colOff>
      <xdr:row>5</xdr:row>
      <xdr:rowOff>123825</xdr:rowOff>
    </xdr:from>
    <xdr:to>
      <xdr:col>0</xdr:col>
      <xdr:colOff>2752725</xdr:colOff>
      <xdr:row>6</xdr:row>
      <xdr:rowOff>180975</xdr:rowOff>
    </xdr:to>
    <xdr:sp macro="" textlink="">
      <xdr:nvSpPr>
        <xdr:cNvPr id="1040" name="CasellaDiTesto 4"/>
        <xdr:cNvSpPr txBox="1">
          <a:spLocks noChangeArrowheads="1"/>
        </xdr:cNvSpPr>
      </xdr:nvSpPr>
      <xdr:spPr bwMode="auto">
        <a:xfrm>
          <a:off x="38100" y="1495425"/>
          <a:ext cx="2714625" cy="247650"/>
        </a:xfrm>
        <a:prstGeom prst="rect">
          <a:avLst/>
        </a:prstGeom>
        <a:solidFill>
          <a:srgbClr val="FF66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In fucsia i campi a calcolo automatico </a:t>
          </a:r>
        </a:p>
        <a:p>
          <a:pPr algn="l" rtl="0">
            <a:defRPr sz="1000"/>
          </a:pPr>
          <a:endParaRPr lang="it-IT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38100</xdr:colOff>
      <xdr:row>4</xdr:row>
      <xdr:rowOff>28575</xdr:rowOff>
    </xdr:from>
    <xdr:to>
      <xdr:col>0</xdr:col>
      <xdr:colOff>2752725</xdr:colOff>
      <xdr:row>5</xdr:row>
      <xdr:rowOff>85725</xdr:rowOff>
    </xdr:to>
    <xdr:sp macro="" textlink="">
      <xdr:nvSpPr>
        <xdr:cNvPr id="1041" name="CasellaDiTesto 6"/>
        <xdr:cNvSpPr txBox="1">
          <a:spLocks noChangeArrowheads="1"/>
        </xdr:cNvSpPr>
      </xdr:nvSpPr>
      <xdr:spPr bwMode="auto">
        <a:xfrm>
          <a:off x="38100" y="1209675"/>
          <a:ext cx="2714625" cy="247650"/>
        </a:xfrm>
        <a:prstGeom prst="rect">
          <a:avLst/>
        </a:prstGeom>
        <a:solidFill>
          <a:srgbClr val="CCFFCC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1100" b="1" i="0" u="none" strike="noStrike" baseline="0">
              <a:solidFill>
                <a:srgbClr val="000000"/>
              </a:solidFill>
              <a:latin typeface="Calibri"/>
            </a:rPr>
            <a:t>In celeste i campi facoltativi</a:t>
          </a:r>
        </a:p>
        <a:p>
          <a:pPr algn="l" rtl="0">
            <a:defRPr sz="1000"/>
          </a:pPr>
          <a:endParaRPr lang="it-IT" sz="11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zoomScale="70" workbookViewId="0">
      <selection activeCell="A26" sqref="A26"/>
    </sheetView>
  </sheetViews>
  <sheetFormatPr defaultRowHeight="15" x14ac:dyDescent="0.25"/>
  <cols>
    <col min="1" max="1" width="66.28515625" style="3" customWidth="1"/>
    <col min="2" max="2" width="12.28515625" style="4" customWidth="1"/>
    <col min="3" max="3" width="10.140625" style="2" customWidth="1"/>
    <col min="4" max="4" width="9.140625" style="2"/>
    <col min="5" max="5" width="12.7109375" style="2" customWidth="1"/>
    <col min="6" max="6" width="14.5703125" style="2" customWidth="1"/>
    <col min="7" max="7" width="22.5703125" style="2" customWidth="1"/>
    <col min="8" max="8" width="14.7109375" style="2" customWidth="1"/>
    <col min="9" max="9" width="15.140625" style="2" customWidth="1"/>
    <col min="10" max="10" width="25.140625" style="2" customWidth="1"/>
    <col min="11" max="11" width="13.5703125" style="2" customWidth="1"/>
    <col min="12" max="12" width="9.140625" style="2"/>
  </cols>
  <sheetData>
    <row r="1" spans="1:12" ht="31.5" customHeight="1" x14ac:dyDescent="0.5">
      <c r="A1" s="40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1:12" ht="31.5" x14ac:dyDescent="0.5">
      <c r="A2" s="40" t="s">
        <v>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1:12" x14ac:dyDescent="0.25">
      <c r="A3" s="9" t="s">
        <v>2</v>
      </c>
      <c r="B3" s="47" t="s">
        <v>9</v>
      </c>
      <c r="C3" s="48"/>
      <c r="D3" s="48"/>
      <c r="E3" s="48"/>
      <c r="F3" s="49"/>
      <c r="G3" s="9" t="s">
        <v>3</v>
      </c>
      <c r="H3" s="52" t="s">
        <v>28</v>
      </c>
      <c r="I3" s="53"/>
      <c r="J3" s="54"/>
    </row>
    <row r="4" spans="1:12" x14ac:dyDescent="0.25">
      <c r="A4" s="9" t="s">
        <v>4</v>
      </c>
      <c r="B4" s="18">
        <v>41792</v>
      </c>
      <c r="C4" s="55" t="s">
        <v>5</v>
      </c>
      <c r="D4" s="56"/>
      <c r="E4" s="57" t="s">
        <v>6</v>
      </c>
      <c r="F4" s="58"/>
      <c r="G4" s="10" t="s">
        <v>7</v>
      </c>
      <c r="H4" s="19" t="s">
        <v>8</v>
      </c>
      <c r="I4" s="59"/>
      <c r="J4" s="60"/>
    </row>
    <row r="5" spans="1:12" x14ac:dyDescent="0.25">
      <c r="A5" s="9" t="s">
        <v>10</v>
      </c>
      <c r="B5" s="43" t="s">
        <v>30</v>
      </c>
      <c r="C5" s="44"/>
      <c r="D5" s="10" t="s">
        <v>11</v>
      </c>
      <c r="E5" s="45" t="s">
        <v>31</v>
      </c>
      <c r="F5" s="46"/>
      <c r="G5" s="10" t="s">
        <v>12</v>
      </c>
      <c r="H5" s="1" t="s">
        <v>32</v>
      </c>
      <c r="I5" s="11" t="s">
        <v>13</v>
      </c>
      <c r="J5" s="20">
        <v>39746</v>
      </c>
      <c r="K5" s="10" t="s">
        <v>54</v>
      </c>
      <c r="L5" s="23">
        <f>(B4-J5)/365</f>
        <v>5.6054794520547944</v>
      </c>
    </row>
    <row r="6" spans="1:12" x14ac:dyDescent="0.25">
      <c r="A6" s="9" t="s">
        <v>14</v>
      </c>
      <c r="B6" s="50"/>
      <c r="C6" s="51"/>
      <c r="D6" s="10" t="s">
        <v>15</v>
      </c>
      <c r="E6" s="52" t="s">
        <v>29</v>
      </c>
      <c r="F6" s="53"/>
      <c r="G6" s="10" t="s">
        <v>17</v>
      </c>
      <c r="H6" s="22">
        <v>80</v>
      </c>
      <c r="I6" s="11" t="s">
        <v>16</v>
      </c>
      <c r="J6" s="21">
        <v>170</v>
      </c>
    </row>
    <row r="7" spans="1:12" x14ac:dyDescent="0.25">
      <c r="A7" s="9" t="s">
        <v>18</v>
      </c>
      <c r="B7" s="47" t="s">
        <v>24</v>
      </c>
      <c r="C7" s="48"/>
      <c r="D7" s="48"/>
      <c r="E7" s="48"/>
      <c r="F7" s="49"/>
      <c r="G7" s="10" t="s">
        <v>19</v>
      </c>
      <c r="H7" s="20">
        <v>41652</v>
      </c>
      <c r="I7" s="11"/>
      <c r="J7" s="17" t="s">
        <v>33</v>
      </c>
      <c r="K7" s="23">
        <f>B4-H7</f>
        <v>140</v>
      </c>
    </row>
    <row r="8" spans="1:12" x14ac:dyDescent="0.25">
      <c r="A8" s="9" t="s">
        <v>20</v>
      </c>
      <c r="B8" s="37" t="s">
        <v>67</v>
      </c>
      <c r="C8" s="38"/>
      <c r="D8" s="38"/>
      <c r="E8" s="38"/>
      <c r="F8" s="39"/>
      <c r="G8" s="10" t="s">
        <v>22</v>
      </c>
      <c r="H8" s="25">
        <v>36526</v>
      </c>
      <c r="I8" s="11"/>
      <c r="J8" s="8"/>
    </row>
    <row r="9" spans="1:12" x14ac:dyDescent="0.25">
      <c r="A9" s="9" t="s">
        <v>21</v>
      </c>
      <c r="B9" s="37" t="s">
        <v>68</v>
      </c>
      <c r="C9" s="38"/>
      <c r="D9" s="38"/>
      <c r="E9" s="38"/>
      <c r="F9" s="39"/>
      <c r="G9" s="10" t="s">
        <v>23</v>
      </c>
      <c r="H9" s="25">
        <v>32874</v>
      </c>
      <c r="J9" s="35" t="s">
        <v>65</v>
      </c>
      <c r="K9" s="36" t="s">
        <v>66</v>
      </c>
      <c r="L9" s="34">
        <f>IF(K9="no",3,IF(K9="A",1,2))</f>
        <v>2</v>
      </c>
    </row>
    <row r="10" spans="1:12" x14ac:dyDescent="0.25">
      <c r="A10" s="9" t="s">
        <v>27</v>
      </c>
      <c r="B10" s="37" t="s">
        <v>34</v>
      </c>
      <c r="C10" s="38"/>
      <c r="D10" s="38"/>
      <c r="E10" s="38"/>
      <c r="F10" s="38"/>
      <c r="G10" s="38"/>
      <c r="H10" s="38"/>
      <c r="I10" s="38"/>
      <c r="J10" s="39"/>
    </row>
    <row r="11" spans="1:12" s="7" customFormat="1" ht="15.75" x14ac:dyDescent="0.25">
      <c r="A11" s="5" t="s">
        <v>62</v>
      </c>
      <c r="B11" s="24">
        <f>IF(H6/(J6/100*J6/100)&gt;34,5,IF(H6/(J6/100*J6/100)&lt;16,7,0))</f>
        <v>0</v>
      </c>
      <c r="C11" s="6"/>
      <c r="D11" s="6"/>
      <c r="E11" s="6"/>
      <c r="F11" s="6"/>
      <c r="G11" s="6"/>
      <c r="H11" s="6"/>
      <c r="I11" s="6"/>
      <c r="J11" s="6"/>
      <c r="K11" s="33">
        <f>IF(B32&lt;61,1,0)</f>
        <v>0</v>
      </c>
      <c r="L11" s="33" t="s">
        <v>59</v>
      </c>
    </row>
    <row r="12" spans="1:12" s="7" customFormat="1" ht="15" customHeight="1" x14ac:dyDescent="0.25">
      <c r="A12" s="5" t="s">
        <v>35</v>
      </c>
      <c r="B12" s="31">
        <v>0</v>
      </c>
      <c r="C12" s="6"/>
      <c r="D12" s="6"/>
      <c r="E12" s="6"/>
      <c r="F12" s="6"/>
      <c r="G12" s="6"/>
      <c r="H12" s="6"/>
      <c r="I12" s="6"/>
      <c r="J12" s="6"/>
      <c r="K12" s="33">
        <f>IF(B33&gt;60,1,0)</f>
        <v>0</v>
      </c>
      <c r="L12" s="33"/>
    </row>
    <row r="13" spans="1:12" s="7" customFormat="1" ht="36.75" customHeight="1" x14ac:dyDescent="0.25">
      <c r="A13" s="5" t="s">
        <v>36</v>
      </c>
      <c r="B13" s="31">
        <v>0</v>
      </c>
      <c r="C13" s="6"/>
      <c r="D13" s="6"/>
      <c r="E13" s="6"/>
      <c r="F13" s="6"/>
      <c r="G13" s="6"/>
      <c r="H13" s="6"/>
      <c r="I13" s="6"/>
      <c r="J13" s="6"/>
      <c r="K13" s="33">
        <f>IF(K7&lt;61,1,0)</f>
        <v>0</v>
      </c>
      <c r="L13" s="33"/>
    </row>
    <row r="14" spans="1:12" s="7" customFormat="1" ht="18" customHeight="1" x14ac:dyDescent="0.25">
      <c r="A14" s="5" t="s">
        <v>37</v>
      </c>
      <c r="B14" s="31">
        <v>0</v>
      </c>
      <c r="C14" s="6"/>
      <c r="D14" s="6"/>
      <c r="E14" s="6"/>
      <c r="F14" s="6"/>
      <c r="G14" s="6"/>
      <c r="H14" s="6"/>
      <c r="I14" s="6"/>
      <c r="J14" s="6"/>
      <c r="K14" s="33"/>
      <c r="L14" s="33"/>
    </row>
    <row r="15" spans="1:12" s="7" customFormat="1" ht="16.5" customHeight="1" x14ac:dyDescent="0.25">
      <c r="A15" s="5" t="s">
        <v>38</v>
      </c>
      <c r="B15" s="31">
        <v>0</v>
      </c>
      <c r="C15" s="6"/>
      <c r="D15" s="6"/>
      <c r="E15" s="6"/>
      <c r="F15" s="6"/>
      <c r="G15" s="6"/>
      <c r="H15" s="6"/>
      <c r="I15" s="6"/>
      <c r="J15" s="6"/>
      <c r="K15" s="33">
        <f>IF(L5&lt;19,1,0)</f>
        <v>1</v>
      </c>
      <c r="L15" s="33" t="s">
        <v>60</v>
      </c>
    </row>
    <row r="16" spans="1:12" s="7" customFormat="1" ht="31.5" x14ac:dyDescent="0.25">
      <c r="A16" s="5" t="s">
        <v>39</v>
      </c>
      <c r="B16" s="31">
        <v>3</v>
      </c>
      <c r="C16" s="6"/>
      <c r="D16" s="6"/>
      <c r="E16" s="6"/>
      <c r="F16" s="6"/>
      <c r="G16" s="6"/>
      <c r="H16" s="6"/>
      <c r="I16" s="6"/>
      <c r="J16" s="6"/>
      <c r="K16" s="33">
        <f>IF(L9=2,1,0)</f>
        <v>1</v>
      </c>
      <c r="L16" s="33"/>
    </row>
    <row r="17" spans="1:12" s="7" customFormat="1" ht="47.25" x14ac:dyDescent="0.25">
      <c r="A17" s="5" t="s">
        <v>40</v>
      </c>
      <c r="B17" s="31">
        <v>30</v>
      </c>
      <c r="C17" s="6"/>
      <c r="D17" s="6"/>
      <c r="E17" s="6"/>
      <c r="F17" s="6"/>
      <c r="G17" s="6"/>
      <c r="H17" s="6"/>
      <c r="I17" s="6"/>
      <c r="J17" s="6"/>
      <c r="K17" s="33"/>
      <c r="L17" s="33"/>
    </row>
    <row r="18" spans="1:12" s="7" customFormat="1" ht="18" customHeight="1" x14ac:dyDescent="0.25">
      <c r="A18" s="5" t="s">
        <v>41</v>
      </c>
      <c r="B18" s="31">
        <v>0</v>
      </c>
      <c r="C18" s="6"/>
      <c r="D18" s="6"/>
      <c r="E18" s="6"/>
      <c r="F18" s="6"/>
      <c r="G18" s="6"/>
      <c r="H18" s="6"/>
      <c r="I18" s="6"/>
      <c r="J18" s="6"/>
      <c r="K18" s="33">
        <f>IF(K7&gt;365,1,0)</f>
        <v>0</v>
      </c>
      <c r="L18" s="33" t="s">
        <v>61</v>
      </c>
    </row>
    <row r="19" spans="1:12" s="7" customFormat="1" ht="15.75" x14ac:dyDescent="0.25">
      <c r="A19" s="5" t="s">
        <v>42</v>
      </c>
      <c r="B19" s="31">
        <v>0</v>
      </c>
      <c r="C19" s="6"/>
      <c r="D19" s="6"/>
      <c r="E19" s="6"/>
      <c r="F19" s="6"/>
      <c r="G19" s="6"/>
      <c r="H19" s="6"/>
      <c r="I19" s="6"/>
      <c r="J19" s="6"/>
      <c r="K19" s="33">
        <f>IF(B24&gt;3,1,0)</f>
        <v>0</v>
      </c>
      <c r="L19" s="33"/>
    </row>
    <row r="20" spans="1:12" s="7" customFormat="1" ht="15.75" x14ac:dyDescent="0.25">
      <c r="A20" s="5" t="s">
        <v>43</v>
      </c>
      <c r="B20" s="31">
        <v>0</v>
      </c>
      <c r="C20" s="6"/>
      <c r="D20" s="6"/>
      <c r="E20" s="6"/>
      <c r="F20" s="6"/>
      <c r="G20" s="6"/>
      <c r="H20" s="6"/>
      <c r="I20" s="6"/>
      <c r="J20" s="6"/>
      <c r="K20" s="33">
        <f>IF(B25&gt;39,1,0)</f>
        <v>0</v>
      </c>
      <c r="L20" s="33"/>
    </row>
    <row r="21" spans="1:12" s="7" customFormat="1" ht="31.5" x14ac:dyDescent="0.25">
      <c r="A21" s="5" t="s">
        <v>44</v>
      </c>
      <c r="B21" s="31">
        <v>15</v>
      </c>
      <c r="C21" s="6"/>
      <c r="D21" s="6"/>
      <c r="E21" s="6"/>
      <c r="F21" s="6"/>
      <c r="G21" s="6"/>
      <c r="H21" s="6"/>
      <c r="I21" s="6"/>
      <c r="J21" s="6"/>
      <c r="K21" s="33">
        <f>IF(B15=39,1,0)</f>
        <v>0</v>
      </c>
      <c r="L21" s="33"/>
    </row>
    <row r="22" spans="1:12" s="7" customFormat="1" ht="15.75" x14ac:dyDescent="0.25">
      <c r="A22" s="27" t="s">
        <v>45</v>
      </c>
      <c r="B22" s="31">
        <v>0</v>
      </c>
      <c r="C22" s="6"/>
      <c r="D22" s="6"/>
      <c r="E22" s="6"/>
      <c r="F22" s="6"/>
      <c r="G22" s="6"/>
      <c r="H22" s="6"/>
      <c r="I22" s="6"/>
      <c r="J22" s="6"/>
      <c r="K22" s="33">
        <f>IF(B13&gt;0,1,0)</f>
        <v>0</v>
      </c>
      <c r="L22" s="33"/>
    </row>
    <row r="23" spans="1:12" s="7" customFormat="1" ht="15.75" x14ac:dyDescent="0.25">
      <c r="A23" s="27" t="s">
        <v>46</v>
      </c>
      <c r="B23" s="31">
        <v>0</v>
      </c>
      <c r="C23" s="6"/>
      <c r="D23" s="6"/>
      <c r="E23" s="6"/>
      <c r="F23" s="6"/>
      <c r="G23" s="6"/>
      <c r="H23" s="6"/>
      <c r="I23" s="6"/>
      <c r="J23" s="6"/>
      <c r="K23" s="33">
        <f>IF(B14&gt;5,1,0)</f>
        <v>0</v>
      </c>
      <c r="L23" s="33"/>
    </row>
    <row r="24" spans="1:12" s="7" customFormat="1" ht="15.75" x14ac:dyDescent="0.25">
      <c r="A24" s="27" t="s">
        <v>47</v>
      </c>
      <c r="B24" s="31">
        <v>0</v>
      </c>
      <c r="C24" s="6"/>
      <c r="D24" s="6"/>
      <c r="E24" s="6"/>
      <c r="F24" s="6"/>
      <c r="G24" s="6"/>
      <c r="H24" s="6"/>
      <c r="I24" s="6"/>
      <c r="J24" s="6"/>
      <c r="K24" s="33"/>
      <c r="L24" s="33"/>
    </row>
    <row r="25" spans="1:12" s="7" customFormat="1" ht="15.75" x14ac:dyDescent="0.25">
      <c r="A25" s="27" t="s">
        <v>48</v>
      </c>
      <c r="B25" s="31">
        <v>0</v>
      </c>
      <c r="C25" s="6"/>
      <c r="D25" s="6"/>
      <c r="E25" s="6"/>
      <c r="F25" s="6"/>
      <c r="G25" s="6"/>
      <c r="H25" s="6"/>
      <c r="I25" s="6"/>
      <c r="J25" s="6"/>
      <c r="K25" s="33">
        <f>IF(K7&gt;365,1,0)</f>
        <v>0</v>
      </c>
      <c r="L25" s="33" t="s">
        <v>63</v>
      </c>
    </row>
    <row r="26" spans="1:12" s="7" customFormat="1" ht="15.75" x14ac:dyDescent="0.25">
      <c r="A26" s="27" t="s">
        <v>49</v>
      </c>
      <c r="B26" s="31">
        <v>60</v>
      </c>
      <c r="C26" s="6"/>
      <c r="D26" s="6"/>
      <c r="E26" s="6"/>
      <c r="F26" s="6"/>
      <c r="G26" s="6"/>
      <c r="H26" s="6"/>
      <c r="I26" s="6"/>
      <c r="J26" s="6"/>
      <c r="K26" s="33">
        <f>IF(B24&gt;3,1,0)</f>
        <v>0</v>
      </c>
      <c r="L26" s="33"/>
    </row>
    <row r="27" spans="1:12" s="7" customFormat="1" ht="31.5" x14ac:dyDescent="0.25">
      <c r="A27" s="27" t="s">
        <v>50</v>
      </c>
      <c r="B27" s="31">
        <v>0</v>
      </c>
      <c r="C27" s="6"/>
      <c r="D27" s="6"/>
      <c r="E27" s="6"/>
      <c r="F27" s="6"/>
      <c r="G27" s="6"/>
      <c r="H27" s="6"/>
      <c r="I27" s="6"/>
      <c r="J27" s="6"/>
      <c r="K27" s="33">
        <f>IF(B25&lt;21,1,0)</f>
        <v>1</v>
      </c>
      <c r="L27" s="33"/>
    </row>
    <row r="28" spans="1:12" s="7" customFormat="1" ht="31.5" x14ac:dyDescent="0.25">
      <c r="A28" s="27" t="s">
        <v>51</v>
      </c>
      <c r="B28" s="31">
        <v>0</v>
      </c>
      <c r="C28" s="6"/>
      <c r="D28" s="6"/>
      <c r="E28" s="6"/>
      <c r="F28" s="6"/>
      <c r="G28" s="6"/>
      <c r="H28" s="6"/>
      <c r="I28" s="6"/>
      <c r="J28" s="6"/>
      <c r="K28" s="33">
        <f>IF(B15=39,1,0)</f>
        <v>0</v>
      </c>
      <c r="L28" s="33"/>
    </row>
    <row r="29" spans="1:12" s="7" customFormat="1" ht="66.75" customHeight="1" x14ac:dyDescent="0.25">
      <c r="A29" s="5" t="s">
        <v>0</v>
      </c>
      <c r="B29" s="31">
        <v>0</v>
      </c>
      <c r="C29" s="6"/>
      <c r="D29" s="6"/>
      <c r="E29" s="6"/>
      <c r="F29" s="6"/>
      <c r="G29" s="6"/>
      <c r="H29" s="6"/>
      <c r="I29" s="6"/>
      <c r="J29" s="6"/>
      <c r="K29" s="33">
        <f>IF(B13&gt;0,1,0)</f>
        <v>0</v>
      </c>
      <c r="L29" s="33"/>
    </row>
    <row r="30" spans="1:12" s="7" customFormat="1" ht="15.75" x14ac:dyDescent="0.25">
      <c r="A30" s="27" t="s">
        <v>52</v>
      </c>
      <c r="B30" s="31">
        <v>0</v>
      </c>
      <c r="C30" s="6"/>
      <c r="D30" s="6"/>
      <c r="E30" s="6"/>
      <c r="F30" s="6"/>
      <c r="G30" s="6"/>
      <c r="H30" s="6"/>
      <c r="I30" s="6"/>
      <c r="J30" s="6"/>
      <c r="K30" s="33">
        <f>IF(B14&gt;5,1,0)</f>
        <v>0</v>
      </c>
      <c r="L30" s="33"/>
    </row>
    <row r="31" spans="1:12" s="7" customFormat="1" ht="15.75" x14ac:dyDescent="0.25">
      <c r="A31" s="27" t="s">
        <v>53</v>
      </c>
      <c r="B31" s="31">
        <v>0</v>
      </c>
      <c r="C31" s="6"/>
      <c r="D31" s="6"/>
      <c r="E31" s="6"/>
      <c r="F31" s="6"/>
      <c r="G31" s="6"/>
      <c r="H31" s="6"/>
      <c r="I31" s="6"/>
      <c r="J31" s="6"/>
      <c r="K31" s="33"/>
      <c r="L31" s="33"/>
    </row>
    <row r="32" spans="1:12" s="7" customFormat="1" x14ac:dyDescent="0.25">
      <c r="A32" s="12" t="s">
        <v>25</v>
      </c>
      <c r="B32" s="23">
        <f>IF(SUM(B11:B30)+(B31+10-(2*B31))&gt;100,100,SUM(B11:B30)+(B31+10-(2*B31)))</f>
        <v>100</v>
      </c>
      <c r="C32" s="6"/>
      <c r="D32" s="6"/>
      <c r="E32" s="6"/>
      <c r="F32" s="6"/>
      <c r="G32" s="6"/>
      <c r="H32" s="6"/>
      <c r="I32" s="6"/>
      <c r="J32" s="6"/>
      <c r="K32" s="33"/>
      <c r="L32" s="33"/>
    </row>
    <row r="33" spans="1:12" s="15" customFormat="1" ht="15" customHeight="1" x14ac:dyDescent="0.25">
      <c r="A33" s="12" t="s">
        <v>26</v>
      </c>
      <c r="B33" s="16">
        <f>IF((100-(K7/4+B11+B13/3+B14/3+B15/3+B16/3+B17/3+B20/3+B21/3+B25/5+B26+B29+B28/2+(IF(B23=0,-60,B23))+(IF((B24-B23)=0,30,(B24-B23)))+B30))&lt;=0,0,IF((100-(K7/4+B11+B13/3+B14/3+B15/3+B16/3+B17/3+B20/3+B21/3+B25/5+B26+B29+B28/2+(IF(B23=0,-60,B23))+(IF((B24-B23)=0,30,(B24-B23)))+B30))&gt;=100,99,(100-(K7/4+B11+B13/3+B14/3+B15/3+B16/3+B17/3+B20/3+B21/3+B25/5+B26+B29+B28/2+(IF(B23=0,-60,B23))+(IF((B24-B23)=0,30,(B24-B23)))+B30))))</f>
        <v>19</v>
      </c>
      <c r="C33" s="6"/>
      <c r="D33" s="6"/>
      <c r="E33" s="6"/>
      <c r="F33" s="6"/>
      <c r="G33" s="6"/>
      <c r="H33" s="6"/>
      <c r="I33" s="6"/>
      <c r="J33" s="6"/>
      <c r="K33" s="33"/>
      <c r="L33" s="33"/>
    </row>
    <row r="34" spans="1:12" s="15" customFormat="1" ht="15" customHeight="1" x14ac:dyDescent="0.25">
      <c r="A34" s="26"/>
      <c r="B34" s="13"/>
      <c r="C34" s="13"/>
      <c r="D34" s="13"/>
      <c r="E34" s="13"/>
      <c r="F34" s="13"/>
      <c r="G34" s="13"/>
      <c r="H34" s="13"/>
      <c r="I34" s="13"/>
      <c r="J34" s="14"/>
      <c r="K34" s="33"/>
      <c r="L34" s="33"/>
    </row>
    <row r="35" spans="1:12" ht="23.25" x14ac:dyDescent="0.35">
      <c r="A35" s="32" t="s">
        <v>55</v>
      </c>
      <c r="C35" s="29"/>
      <c r="K35" s="33"/>
      <c r="L35" s="33"/>
    </row>
    <row r="36" spans="1:12" ht="23.25" x14ac:dyDescent="0.35">
      <c r="A36" s="28" t="s">
        <v>56</v>
      </c>
      <c r="B36" s="30" t="str">
        <f>IF(K11+K12+K13=3,"si","no")</f>
        <v>no</v>
      </c>
      <c r="C36" s="4"/>
      <c r="K36" s="33">
        <f>IF(B36="no",1,0)</f>
        <v>1</v>
      </c>
      <c r="L36" s="33" t="s">
        <v>64</v>
      </c>
    </row>
    <row r="37" spans="1:12" ht="23.25" x14ac:dyDescent="0.35">
      <c r="A37" s="28" t="s">
        <v>57</v>
      </c>
      <c r="B37" s="30" t="str">
        <f>IF(L9=1,"si",IF(K36+K38+K39+K40=4,"si","no"))</f>
        <v>no</v>
      </c>
      <c r="C37" s="4"/>
      <c r="K37" s="33"/>
      <c r="L37" s="33"/>
    </row>
    <row r="38" spans="1:12" ht="23.25" x14ac:dyDescent="0.35">
      <c r="A38" s="28" t="s">
        <v>69</v>
      </c>
      <c r="B38" s="30" t="str">
        <f>IF(K18=1,IF(K19+K20+K21+K22+K23&gt;0,"si"),"no")</f>
        <v>no</v>
      </c>
      <c r="C38" s="4"/>
      <c r="K38" s="33">
        <f>IF(B38="no",1,0)</f>
        <v>1</v>
      </c>
      <c r="L38" s="33"/>
    </row>
    <row r="39" spans="1:12" ht="23.25" x14ac:dyDescent="0.35">
      <c r="A39" s="28" t="s">
        <v>70</v>
      </c>
      <c r="B39" s="30" t="str">
        <f>IF(K25+K27=2,IF(K26+K28+K29+K30&gt;0,"si"),"no")</f>
        <v>no</v>
      </c>
      <c r="C39" s="4"/>
      <c r="K39" s="33">
        <f>IF(B39="no",1,0)</f>
        <v>1</v>
      </c>
      <c r="L39" s="33"/>
    </row>
    <row r="40" spans="1:12" ht="23.25" x14ac:dyDescent="0.35">
      <c r="A40" s="28" t="s">
        <v>58</v>
      </c>
      <c r="B40" s="30" t="str">
        <f>IF(K15+K16=2,"si","no")</f>
        <v>si</v>
      </c>
      <c r="C40" s="4"/>
      <c r="K40" s="33">
        <f>IF(B40="no",1,0)</f>
        <v>0</v>
      </c>
      <c r="L40" s="33"/>
    </row>
    <row r="41" spans="1:12" ht="23.25" x14ac:dyDescent="0.35">
      <c r="A41" s="28"/>
      <c r="C41" s="4"/>
    </row>
    <row r="42" spans="1:12" x14ac:dyDescent="0.25">
      <c r="C42" s="4"/>
    </row>
    <row r="43" spans="1:12" x14ac:dyDescent="0.25">
      <c r="C43" s="4"/>
    </row>
  </sheetData>
  <sheetProtection password="DF54" sheet="1" objects="1" scenarios="1"/>
  <protectedRanges>
    <protectedRange sqref="B3:F3 B4 B5:C5 B6:C6 B7:F7 E6:F6 E5:F5 E4:F4 H3:J3 H4 H5 H6 H7 J6 J5 K9 B10:J10 H9 H8 B9:F9 B8:F8 B12:B31" name="AnagraficaValori"/>
  </protectedRanges>
  <mergeCells count="15">
    <mergeCell ref="B10:J10"/>
    <mergeCell ref="A1:L1"/>
    <mergeCell ref="A2:L2"/>
    <mergeCell ref="B8:F8"/>
    <mergeCell ref="B9:F9"/>
    <mergeCell ref="B5:C5"/>
    <mergeCell ref="E5:F5"/>
    <mergeCell ref="B7:F7"/>
    <mergeCell ref="B6:C6"/>
    <mergeCell ref="E6:F6"/>
    <mergeCell ref="B3:F3"/>
    <mergeCell ref="H3:J3"/>
    <mergeCell ref="C4:D4"/>
    <mergeCell ref="E4:F4"/>
    <mergeCell ref="I4:J4"/>
  </mergeCells>
  <phoneticPr fontId="6" type="noConversion"/>
  <pageMargins left="0.7" right="0.7" top="0.75" bottom="0.75" header="0.3" footer="0.3"/>
  <pageSetup scale="55" orientation="landscape" r:id="rId1"/>
  <cellWatches>
    <cellWatch r="B7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VMD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mercantori</dc:creator>
  <cp:lastModifiedBy>Oriano</cp:lastModifiedBy>
  <cp:lastPrinted>2014-06-12T11:00:58Z</cp:lastPrinted>
  <dcterms:created xsi:type="dcterms:W3CDTF">2014-06-01T14:09:37Z</dcterms:created>
  <dcterms:modified xsi:type="dcterms:W3CDTF">2015-06-17T22:14:12Z</dcterms:modified>
</cp:coreProperties>
</file>